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9089\Documents\Activities Unlimited\Financial Reports 2024\"/>
    </mc:Choice>
  </mc:AlternateContent>
  <xr:revisionPtr revIDLastSave="0" documentId="8_{5A458058-DBB8-4D9E-B912-E30A3C08ECE6}" xr6:coauthVersionLast="47" xr6:coauthVersionMax="47" xr10:uidLastSave="{00000000-0000-0000-0000-000000000000}"/>
  <bookViews>
    <workbookView xWindow="-120" yWindow="-120" windowWidth="24240" windowHeight="13020" xr2:uid="{0CA582AA-E261-4371-80C9-9ABE25234AB1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H39" i="1"/>
  <c r="F39" i="1"/>
  <c r="E39" i="1"/>
  <c r="D39" i="1"/>
  <c r="C39" i="1"/>
  <c r="F38" i="1"/>
  <c r="E38" i="1" s="1"/>
  <c r="D38" i="1"/>
  <c r="C38" i="1"/>
  <c r="H38" i="1" s="1"/>
  <c r="H37" i="1"/>
  <c r="F37" i="1"/>
  <c r="D37" i="1"/>
  <c r="E37" i="1" s="1"/>
  <c r="C37" i="1"/>
  <c r="F36" i="1"/>
  <c r="H36" i="1" s="1"/>
  <c r="D36" i="1"/>
  <c r="C36" i="1"/>
  <c r="F34" i="1"/>
  <c r="E34" i="1"/>
  <c r="D34" i="1"/>
  <c r="C34" i="1"/>
  <c r="H34" i="1" s="1"/>
  <c r="F33" i="1"/>
  <c r="H33" i="1" s="1"/>
  <c r="D33" i="1"/>
  <c r="F32" i="1"/>
  <c r="H32" i="1" s="1"/>
  <c r="D32" i="1"/>
  <c r="F31" i="1"/>
  <c r="H31" i="1" s="1"/>
  <c r="D31" i="1"/>
  <c r="F30" i="1"/>
  <c r="H30" i="1" s="1"/>
  <c r="D30" i="1"/>
  <c r="F29" i="1"/>
  <c r="H29" i="1" s="1"/>
  <c r="D29" i="1"/>
  <c r="F28" i="1"/>
  <c r="H28" i="1" s="1"/>
  <c r="D28" i="1"/>
  <c r="F27" i="1"/>
  <c r="H27" i="1" s="1"/>
  <c r="D27" i="1"/>
  <c r="F26" i="1"/>
  <c r="H26" i="1" s="1"/>
  <c r="D26" i="1"/>
  <c r="F25" i="1"/>
  <c r="E25" i="1" s="1"/>
  <c r="D25" i="1"/>
  <c r="C25" i="1"/>
  <c r="H25" i="1" s="1"/>
  <c r="H24" i="1"/>
  <c r="F24" i="1"/>
  <c r="E24" i="1"/>
  <c r="D24" i="1"/>
  <c r="H23" i="1"/>
  <c r="F23" i="1"/>
  <c r="E23" i="1" s="1"/>
  <c r="D23" i="1"/>
  <c r="H22" i="1"/>
  <c r="F22" i="1"/>
  <c r="E22" i="1"/>
  <c r="D22" i="1"/>
  <c r="H21" i="1"/>
  <c r="F21" i="1"/>
  <c r="E21" i="1" s="1"/>
  <c r="D21" i="1"/>
  <c r="C21" i="1"/>
  <c r="C40" i="1" s="1"/>
  <c r="F20" i="1"/>
  <c r="H20" i="1" s="1"/>
  <c r="D20" i="1"/>
  <c r="H19" i="1"/>
  <c r="F19" i="1"/>
  <c r="D19" i="1"/>
  <c r="E19" i="1" s="1"/>
  <c r="F18" i="1"/>
  <c r="H18" i="1" s="1"/>
  <c r="D18" i="1"/>
  <c r="H17" i="1"/>
  <c r="F17" i="1"/>
  <c r="D17" i="1"/>
  <c r="E17" i="1" s="1"/>
  <c r="F16" i="1"/>
  <c r="H16" i="1" s="1"/>
  <c r="D16" i="1"/>
  <c r="H15" i="1"/>
  <c r="F15" i="1"/>
  <c r="D15" i="1"/>
  <c r="E15" i="1" s="1"/>
  <c r="F14" i="1"/>
  <c r="H14" i="1" s="1"/>
  <c r="D14" i="1"/>
  <c r="H13" i="1"/>
  <c r="F13" i="1"/>
  <c r="F40" i="1" s="1"/>
  <c r="D13" i="1"/>
  <c r="E13" i="1" s="1"/>
  <c r="G11" i="1"/>
  <c r="G41" i="1" s="1"/>
  <c r="F10" i="1"/>
  <c r="H10" i="1" s="1"/>
  <c r="D10" i="1"/>
  <c r="F9" i="1"/>
  <c r="H9" i="1" s="1"/>
  <c r="D9" i="1"/>
  <c r="F8" i="1"/>
  <c r="H8" i="1" s="1"/>
  <c r="D8" i="1"/>
  <c r="D11" i="1" s="1"/>
  <c r="F7" i="1"/>
  <c r="E7" i="1" s="1"/>
  <c r="D7" i="1"/>
  <c r="C7" i="1"/>
  <c r="C11" i="1" s="1"/>
  <c r="C41" i="1" s="1"/>
  <c r="H6" i="1"/>
  <c r="F6" i="1"/>
  <c r="F11" i="1" s="1"/>
  <c r="F41" i="1" s="1"/>
  <c r="E6" i="1"/>
  <c r="D6" i="1"/>
  <c r="H40" i="1" l="1"/>
  <c r="E9" i="1"/>
  <c r="E11" i="1" s="1"/>
  <c r="E27" i="1"/>
  <c r="E29" i="1"/>
  <c r="E31" i="1"/>
  <c r="E33" i="1"/>
  <c r="H7" i="1"/>
  <c r="H11" i="1" s="1"/>
  <c r="H41" i="1" s="1"/>
  <c r="E14" i="1"/>
  <c r="E40" i="1" s="1"/>
  <c r="E16" i="1"/>
  <c r="E18" i="1"/>
  <c r="E20" i="1"/>
  <c r="E36" i="1"/>
  <c r="E8" i="1"/>
  <c r="E10" i="1"/>
  <c r="E26" i="1"/>
  <c r="E28" i="1"/>
  <c r="E30" i="1"/>
  <c r="E32" i="1"/>
  <c r="D40" i="1"/>
  <c r="D41" i="1" s="1"/>
  <c r="E41" i="1" l="1"/>
</calcChain>
</file>

<file path=xl/sharedStrings.xml><?xml version="1.0" encoding="utf-8"?>
<sst xmlns="http://schemas.openxmlformats.org/spreadsheetml/2006/main" count="47" uniqueCount="47">
  <si>
    <t>ACTIVITIES UNLIMITED</t>
  </si>
  <si>
    <t>2024 BUDGET STATUS REPORT</t>
  </si>
  <si>
    <t>Year-To-Date  December  31,  2024</t>
  </si>
  <si>
    <t>2024 Actual Budget Rev 6</t>
  </si>
  <si>
    <t>Previous Month Year To-Date Actual</t>
  </si>
  <si>
    <t>DEC   Current Month    Actual</t>
  </si>
  <si>
    <t>Current Actual Year  To-Date</t>
  </si>
  <si>
    <t>Budget To Date</t>
  </si>
  <si>
    <t>Variance*</t>
  </si>
  <si>
    <t>Revenues</t>
  </si>
  <si>
    <t>Dues</t>
  </si>
  <si>
    <t>CAP interest</t>
  </si>
  <si>
    <t>AFFINITY Interest</t>
  </si>
  <si>
    <t>Other Interest</t>
  </si>
  <si>
    <t>50/50 income</t>
  </si>
  <si>
    <t>Total Revenue</t>
  </si>
  <si>
    <t>Expenses</t>
  </si>
  <si>
    <t>Meeting Speakers</t>
  </si>
  <si>
    <t>Meeting Setup</t>
  </si>
  <si>
    <t>Boro FL Ambulance</t>
  </si>
  <si>
    <t>VFW Midland Park</t>
  </si>
  <si>
    <t>Midland Park - CRC</t>
  </si>
  <si>
    <t>Wyckoff Larkin House</t>
  </si>
  <si>
    <t>Miscellaneous Admin</t>
  </si>
  <si>
    <t>Newsletters</t>
  </si>
  <si>
    <t>History Project</t>
  </si>
  <si>
    <t>Care and Concern</t>
  </si>
  <si>
    <t>Distinguished Service Awards</t>
  </si>
  <si>
    <t>Computer Technology</t>
  </si>
  <si>
    <t>Contribution to WRC</t>
  </si>
  <si>
    <t>Food Pantry</t>
  </si>
  <si>
    <t>Insurance</t>
  </si>
  <si>
    <t>Club Expenses</t>
  </si>
  <si>
    <t>Postage</t>
  </si>
  <si>
    <t>Chairmen/AU Board Meeting</t>
  </si>
  <si>
    <t>Memorial Day Wreath</t>
  </si>
  <si>
    <t>Meeting Supplies</t>
  </si>
  <si>
    <t>Copy Costs - WRC</t>
  </si>
  <si>
    <t>Unallocated Reserve</t>
  </si>
  <si>
    <t>Board Sponsored Events</t>
  </si>
  <si>
    <t xml:space="preserve"> </t>
  </si>
  <si>
    <t>May Luncheon</t>
  </si>
  <si>
    <t>June BBQ</t>
  </si>
  <si>
    <t>October Breakfast</t>
  </si>
  <si>
    <t>Christmas Party</t>
  </si>
  <si>
    <t>Total Expenses</t>
  </si>
  <si>
    <t>Remaining Discretionary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</si>
</sst>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164" formatCode="_(* #,##0_);_(* \(#,##0\);_(* &quot;-&quot;??_);_(@_)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 applyAlignment="1">
      <alignment horizontal="right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right" wrapText="1"/>
    </xf>
    <xf numFmtId="0" fontId="2" fillId="0" borderId="11" xfId="0" applyFont="1" applyBorder="1" applyAlignment="1">
      <alignment horizontal="center" wrapText="1"/>
    </xf>
    <xf numFmtId="0" fontId="3" fillId="0" borderId="4" xfId="0" applyFont="1" applyBorder="1"/>
    <xf numFmtId="0" fontId="0" fillId="0" borderId="5" xfId="0" applyBorder="1"/>
    <xf numFmtId="0" fontId="0" fillId="0" borderId="4" xfId="0" applyBorder="1"/>
    <xf numFmtId="41" fontId="0" fillId="0" borderId="0" xfId="0" applyNumberFormat="1"/>
    <xf numFmtId="164" fontId="0" fillId="0" borderId="0" xfId="0" applyNumberFormat="1"/>
    <xf numFmtId="42" fontId="0" fillId="0" borderId="0" xfId="0" applyNumberFormat="1"/>
    <xf numFmtId="42" fontId="0" fillId="0" borderId="5" xfId="0" applyNumberFormat="1" applyBorder="1"/>
    <xf numFmtId="0" fontId="4" fillId="0" borderId="0" xfId="0" applyFont="1"/>
    <xf numFmtId="0" fontId="2" fillId="0" borderId="12" xfId="0" applyFont="1" applyBorder="1"/>
    <xf numFmtId="0" fontId="2" fillId="0" borderId="13" xfId="0" applyFont="1" applyBorder="1"/>
    <xf numFmtId="42" fontId="2" fillId="0" borderId="13" xfId="0" applyNumberFormat="1" applyFont="1" applyBorder="1"/>
    <xf numFmtId="164" fontId="0" fillId="0" borderId="14" xfId="0" applyNumberFormat="1" applyBorder="1"/>
    <xf numFmtId="164" fontId="0" fillId="0" borderId="13" xfId="0" applyNumberFormat="1" applyBorder="1"/>
    <xf numFmtId="42" fontId="2" fillId="0" borderId="15" xfId="0" applyNumberFormat="1" applyFont="1" applyBorder="1"/>
    <xf numFmtId="165" fontId="0" fillId="0" borderId="0" xfId="0" applyNumberFormat="1"/>
    <xf numFmtId="165" fontId="0" fillId="0" borderId="5" xfId="0" applyNumberFormat="1" applyBorder="1"/>
    <xf numFmtId="0" fontId="0" fillId="4" borderId="0" xfId="0" applyFill="1"/>
    <xf numFmtId="41" fontId="0" fillId="0" borderId="5" xfId="0" applyNumberFormat="1" applyBorder="1"/>
    <xf numFmtId="0" fontId="0" fillId="0" borderId="16" xfId="0" applyBorder="1"/>
    <xf numFmtId="0" fontId="2" fillId="0" borderId="17" xfId="0" applyFont="1" applyBorder="1"/>
    <xf numFmtId="42" fontId="2" fillId="0" borderId="17" xfId="0" applyNumberFormat="1" applyFont="1" applyBorder="1"/>
    <xf numFmtId="164" fontId="0" fillId="0" borderId="17" xfId="0" applyNumberFormat="1" applyBorder="1"/>
    <xf numFmtId="42" fontId="2" fillId="0" borderId="18" xfId="0" applyNumberFormat="1" applyFont="1" applyBorder="1"/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42" fontId="2" fillId="0" borderId="10" xfId="0" applyNumberFormat="1" applyFont="1" applyBorder="1" applyAlignment="1">
      <alignment vertical="center"/>
    </xf>
    <xf numFmtId="164" fontId="0" fillId="0" borderId="13" xfId="0" applyNumberFormat="1" applyBorder="1" applyAlignment="1">
      <alignment horizontal="center" vertical="center"/>
    </xf>
    <xf numFmtId="42" fontId="2" fillId="0" borderId="1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9089\Documents\Activities%20Unlimited\Financial%20Reports%202024\2024%20AU%20Treasury%20Reporting%20System%20(1).xls" TargetMode="External"/><Relationship Id="rId1" Type="http://schemas.openxmlformats.org/officeDocument/2006/relationships/externalLinkPath" Target="2024%20AU%20Treasury%20Reporting%20System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 Sheet"/>
      <sheetName val="Budget Status"/>
      <sheetName val="Transactions"/>
      <sheetName val="Database"/>
      <sheetName val="Trips and Tours Results"/>
      <sheetName val="Bank Recs"/>
      <sheetName val="Stamps"/>
      <sheetName val="Raffle 5050"/>
      <sheetName val="Void Checks"/>
      <sheetName val="2025 Budget Rev-3"/>
      <sheetName val="2024 Budget Proposal"/>
      <sheetName val="TABS- AU Banner"/>
      <sheetName val="Open Checks"/>
      <sheetName val="New Members 2022"/>
      <sheetName val="Members Lost-2023"/>
      <sheetName val="2023 Budget Proposal"/>
      <sheetName val="2022 Budget Proposal"/>
      <sheetName val="Budget Status-original"/>
    </sheetNames>
    <sheetDataSet>
      <sheetData sheetId="0"/>
      <sheetData sheetId="1"/>
      <sheetData sheetId="2">
        <row r="297">
          <cell r="BP297">
            <v>97.19</v>
          </cell>
          <cell r="BQ297">
            <v>0</v>
          </cell>
        </row>
        <row r="328">
          <cell r="AU328">
            <v>16380</v>
          </cell>
          <cell r="AV328">
            <v>0</v>
          </cell>
          <cell r="AW328">
            <v>808.73</v>
          </cell>
          <cell r="AX328">
            <v>417.6</v>
          </cell>
          <cell r="AY328">
            <v>275</v>
          </cell>
          <cell r="AZ328">
            <v>100</v>
          </cell>
          <cell r="BA328">
            <v>111.28</v>
          </cell>
          <cell r="BB328">
            <v>0</v>
          </cell>
          <cell r="BC328">
            <v>750</v>
          </cell>
          <cell r="BD328">
            <v>0</v>
          </cell>
          <cell r="BE328">
            <v>0</v>
          </cell>
          <cell r="BF328">
            <v>655.91</v>
          </cell>
          <cell r="BG328">
            <v>0</v>
          </cell>
          <cell r="BH328">
            <v>0</v>
          </cell>
          <cell r="BI328">
            <v>446.04</v>
          </cell>
          <cell r="BJ328">
            <v>320.28999999999996</v>
          </cell>
          <cell r="BK328">
            <v>0</v>
          </cell>
          <cell r="BL328">
            <v>0</v>
          </cell>
          <cell r="BM328">
            <v>0</v>
          </cell>
          <cell r="BN328">
            <v>3645.9100000000003</v>
          </cell>
          <cell r="BO328">
            <v>0</v>
          </cell>
          <cell r="BR328">
            <v>100</v>
          </cell>
          <cell r="BS328">
            <v>0</v>
          </cell>
          <cell r="BT328">
            <v>0</v>
          </cell>
          <cell r="BU328">
            <v>1108.54</v>
          </cell>
          <cell r="BV328">
            <v>572.05999999999995</v>
          </cell>
          <cell r="BW328">
            <v>378</v>
          </cell>
          <cell r="BX328">
            <v>0</v>
          </cell>
          <cell r="BY328">
            <v>0</v>
          </cell>
        </row>
        <row r="381">
          <cell r="AU381">
            <v>16380</v>
          </cell>
          <cell r="AV381">
            <v>0</v>
          </cell>
          <cell r="AW381">
            <v>808.73</v>
          </cell>
          <cell r="AX381">
            <v>450.47</v>
          </cell>
          <cell r="AY381">
            <v>595</v>
          </cell>
          <cell r="AZ381">
            <v>100</v>
          </cell>
          <cell r="BA381">
            <v>150.06</v>
          </cell>
          <cell r="BB381">
            <v>0</v>
          </cell>
          <cell r="BC381">
            <v>750</v>
          </cell>
          <cell r="BD381">
            <v>0</v>
          </cell>
          <cell r="BE381">
            <v>0</v>
          </cell>
          <cell r="BF381">
            <v>793.70999999999992</v>
          </cell>
          <cell r="BG381">
            <v>0</v>
          </cell>
          <cell r="BH381">
            <v>0</v>
          </cell>
          <cell r="BI381">
            <v>496.04</v>
          </cell>
          <cell r="BJ381">
            <v>320.28999999999996</v>
          </cell>
          <cell r="BK381">
            <v>0</v>
          </cell>
          <cell r="BL381">
            <v>2000</v>
          </cell>
          <cell r="BM381">
            <v>297.5</v>
          </cell>
          <cell r="BN381">
            <v>4776.91</v>
          </cell>
          <cell r="BO381">
            <v>0</v>
          </cell>
          <cell r="BP381">
            <v>97.19</v>
          </cell>
          <cell r="BQ381">
            <v>1164</v>
          </cell>
          <cell r="BR381">
            <v>100</v>
          </cell>
          <cell r="BS381">
            <v>0</v>
          </cell>
          <cell r="BT381">
            <v>0</v>
          </cell>
          <cell r="BU381">
            <v>1108.54</v>
          </cell>
          <cell r="BV381">
            <v>572.05999999999995</v>
          </cell>
          <cell r="BW381">
            <v>378</v>
          </cell>
          <cell r="BX381">
            <v>4427</v>
          </cell>
          <cell r="BY381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7">
          <cell r="F7">
            <v>0</v>
          </cell>
        </row>
        <row r="20">
          <cell r="F20">
            <v>0</v>
          </cell>
        </row>
        <row r="32">
          <cell r="F32">
            <v>0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2D9F8-DB6D-4DA4-9632-F7AE5034470E}">
  <dimension ref="A1:H41"/>
  <sheetViews>
    <sheetView tabSelected="1" topLeftCell="A9" workbookViewId="0">
      <selection activeCell="N20" sqref="E19:N20"/>
    </sheetView>
  </sheetViews>
  <sheetFormatPr defaultRowHeight="15" x14ac:dyDescent="0.25"/>
  <cols>
    <col min="2" max="2" width="27.5703125" bestFit="1" customWidth="1"/>
  </cols>
  <sheetData>
    <row r="1" spans="1:8" ht="15.75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ht="15.75" x14ac:dyDescent="0.25">
      <c r="A2" s="4" t="s">
        <v>1</v>
      </c>
      <c r="B2" s="5"/>
      <c r="C2" s="5"/>
      <c r="D2" s="5"/>
      <c r="E2" s="5"/>
      <c r="F2" s="5"/>
      <c r="G2" s="5"/>
      <c r="H2" s="6"/>
    </row>
    <row r="3" spans="1:8" ht="16.5" thickBot="1" x14ac:dyDescent="0.3">
      <c r="A3" s="7" t="s">
        <v>2</v>
      </c>
      <c r="B3" s="8"/>
      <c r="C3" s="8"/>
      <c r="D3" s="8"/>
      <c r="E3" s="8"/>
      <c r="F3" s="8"/>
      <c r="G3" s="8"/>
      <c r="H3" s="9"/>
    </row>
    <row r="4" spans="1:8" ht="65.25" thickBot="1" x14ac:dyDescent="0.3">
      <c r="A4" s="10"/>
      <c r="B4" s="11"/>
      <c r="C4" s="12" t="s">
        <v>3</v>
      </c>
      <c r="D4" s="13" t="s">
        <v>4</v>
      </c>
      <c r="E4" s="14" t="s">
        <v>5</v>
      </c>
      <c r="F4" s="13" t="s">
        <v>6</v>
      </c>
      <c r="G4" s="15" t="s">
        <v>7</v>
      </c>
      <c r="H4" s="16" t="s">
        <v>8</v>
      </c>
    </row>
    <row r="5" spans="1:8" x14ac:dyDescent="0.25">
      <c r="A5" s="17" t="s">
        <v>9</v>
      </c>
      <c r="H5" s="18"/>
    </row>
    <row r="6" spans="1:8" x14ac:dyDescent="0.25">
      <c r="A6" s="19"/>
      <c r="B6" t="s">
        <v>10</v>
      </c>
      <c r="C6" s="20">
        <v>17700</v>
      </c>
      <c r="D6" s="21">
        <f>[1]Transactions!$AU328</f>
        <v>16380</v>
      </c>
      <c r="E6" s="22">
        <f>F6-D6</f>
        <v>0</v>
      </c>
      <c r="F6" s="21">
        <f>[1]Transactions!$AU381</f>
        <v>16380</v>
      </c>
      <c r="G6" s="22">
        <v>8300</v>
      </c>
      <c r="H6" s="23">
        <f>-(C6-F6)</f>
        <v>-1320</v>
      </c>
    </row>
    <row r="7" spans="1:8" x14ac:dyDescent="0.25">
      <c r="A7" s="19"/>
      <c r="B7" s="24" t="s">
        <v>11</v>
      </c>
      <c r="C7" s="20">
        <f>'[1]2022 Budget Proposal'!F7</f>
        <v>0</v>
      </c>
      <c r="D7" s="21">
        <f>[1]Transactions!$AV328</f>
        <v>0</v>
      </c>
      <c r="E7" s="20">
        <f>F7-D7</f>
        <v>0</v>
      </c>
      <c r="F7" s="21">
        <f>[1]Transactions!$AV381</f>
        <v>0</v>
      </c>
      <c r="G7" s="22"/>
      <c r="H7" s="23">
        <f>-(C7-F7)</f>
        <v>0</v>
      </c>
    </row>
    <row r="8" spans="1:8" x14ac:dyDescent="0.25">
      <c r="A8" s="19"/>
      <c r="B8" t="s">
        <v>12</v>
      </c>
      <c r="C8" s="20">
        <v>450</v>
      </c>
      <c r="D8" s="21">
        <f>[1]Transactions!$AW328</f>
        <v>808.73</v>
      </c>
      <c r="E8" s="20">
        <f>F8-D8</f>
        <v>0</v>
      </c>
      <c r="F8" s="21">
        <f>[1]Transactions!$AW381</f>
        <v>808.73</v>
      </c>
      <c r="G8" s="20">
        <v>0</v>
      </c>
      <c r="H8" s="23">
        <f>-(C8-F8)</f>
        <v>358.73</v>
      </c>
    </row>
    <row r="9" spans="1:8" x14ac:dyDescent="0.25">
      <c r="A9" s="19"/>
      <c r="B9" t="s">
        <v>13</v>
      </c>
      <c r="C9" s="20">
        <v>6</v>
      </c>
      <c r="D9" s="21">
        <f>[1]Transactions!$AX328</f>
        <v>417.6</v>
      </c>
      <c r="E9" s="20">
        <f>F9-D9</f>
        <v>32.870000000000005</v>
      </c>
      <c r="F9" s="21">
        <f>[1]Transactions!$AX381</f>
        <v>450.47</v>
      </c>
      <c r="G9" s="20">
        <v>0</v>
      </c>
      <c r="H9" s="23">
        <f>-(C9-F9)</f>
        <v>444.47</v>
      </c>
    </row>
    <row r="10" spans="1:8" x14ac:dyDescent="0.25">
      <c r="A10" s="19"/>
      <c r="B10" s="24" t="s">
        <v>14</v>
      </c>
      <c r="C10" s="20">
        <v>500</v>
      </c>
      <c r="D10" s="21">
        <f>[1]Transactions!$AY328</f>
        <v>275</v>
      </c>
      <c r="E10" s="20">
        <f>F10-D10</f>
        <v>320</v>
      </c>
      <c r="F10" s="21">
        <f>[1]Transactions!AY381</f>
        <v>595</v>
      </c>
      <c r="G10" s="20">
        <v>0</v>
      </c>
      <c r="H10" s="23">
        <f>-(C10-F10)</f>
        <v>95</v>
      </c>
    </row>
    <row r="11" spans="1:8" ht="15.75" thickBot="1" x14ac:dyDescent="0.3">
      <c r="A11" s="25"/>
      <c r="B11" s="26" t="s">
        <v>15</v>
      </c>
      <c r="C11" s="27">
        <f t="shared" ref="C11:H11" si="0">SUM(C6:C10)</f>
        <v>18656</v>
      </c>
      <c r="D11" s="28">
        <f t="shared" si="0"/>
        <v>17881.329999999998</v>
      </c>
      <c r="E11" s="27">
        <f t="shared" si="0"/>
        <v>352.87</v>
      </c>
      <c r="F11" s="29">
        <f t="shared" si="0"/>
        <v>18234.2</v>
      </c>
      <c r="G11" s="27">
        <f t="shared" si="0"/>
        <v>8300</v>
      </c>
      <c r="H11" s="30">
        <f t="shared" si="0"/>
        <v>-421.79999999999995</v>
      </c>
    </row>
    <row r="12" spans="1:8" x14ac:dyDescent="0.25">
      <c r="A12" s="17" t="s">
        <v>16</v>
      </c>
      <c r="C12" s="21"/>
      <c r="D12" s="21"/>
      <c r="E12" s="31"/>
      <c r="F12" s="21"/>
      <c r="G12" s="31"/>
      <c r="H12" s="32"/>
    </row>
    <row r="13" spans="1:8" x14ac:dyDescent="0.25">
      <c r="A13" s="19"/>
      <c r="B13" t="s">
        <v>17</v>
      </c>
      <c r="C13" s="20">
        <v>1000</v>
      </c>
      <c r="D13" s="21">
        <f>[1]Transactions!$AZ328</f>
        <v>100</v>
      </c>
      <c r="E13" s="22">
        <f t="shared" ref="E13:E34" si="1">F13-D13</f>
        <v>0</v>
      </c>
      <c r="F13" s="21">
        <f>[1]Transactions!$AZ381</f>
        <v>100</v>
      </c>
      <c r="G13" s="22"/>
      <c r="H13" s="23">
        <f>-(C13-F13)</f>
        <v>-900</v>
      </c>
    </row>
    <row r="14" spans="1:8" x14ac:dyDescent="0.25">
      <c r="A14" s="19"/>
      <c r="B14" t="s">
        <v>18</v>
      </c>
      <c r="C14" s="20">
        <v>245</v>
      </c>
      <c r="D14" s="21">
        <f>[1]Transactions!$BA328</f>
        <v>111.28</v>
      </c>
      <c r="E14" s="20">
        <f t="shared" si="1"/>
        <v>38.78</v>
      </c>
      <c r="F14" s="21">
        <f>[1]Transactions!$BA381</f>
        <v>150.06</v>
      </c>
      <c r="G14" s="20"/>
      <c r="H14" s="23">
        <f t="shared" ref="H14:H39" si="2">-(C14-F14)</f>
        <v>-94.94</v>
      </c>
    </row>
    <row r="15" spans="1:8" x14ac:dyDescent="0.25">
      <c r="A15" s="19"/>
      <c r="B15" t="s">
        <v>19</v>
      </c>
      <c r="C15" s="20">
        <v>0</v>
      </c>
      <c r="D15" s="21">
        <f>[1]Transactions!$BB328</f>
        <v>0</v>
      </c>
      <c r="E15" s="20">
        <f>F15-D15</f>
        <v>0</v>
      </c>
      <c r="F15" s="21">
        <f>[1]Transactions!$BB381</f>
        <v>0</v>
      </c>
      <c r="G15" s="20"/>
      <c r="H15" s="23">
        <f t="shared" si="2"/>
        <v>0</v>
      </c>
    </row>
    <row r="16" spans="1:8" x14ac:dyDescent="0.25">
      <c r="A16" s="19"/>
      <c r="B16" t="s">
        <v>20</v>
      </c>
      <c r="C16" s="20">
        <v>750</v>
      </c>
      <c r="D16" s="21">
        <f>[1]Transactions!$BC328</f>
        <v>750</v>
      </c>
      <c r="E16" s="20">
        <f t="shared" si="1"/>
        <v>0</v>
      </c>
      <c r="F16" s="21">
        <f>[1]Transactions!$BC381</f>
        <v>750</v>
      </c>
      <c r="G16" s="20"/>
      <c r="H16" s="23">
        <f t="shared" si="2"/>
        <v>0</v>
      </c>
    </row>
    <row r="17" spans="1:8" x14ac:dyDescent="0.25">
      <c r="A17" s="19"/>
      <c r="B17" s="24" t="s">
        <v>21</v>
      </c>
      <c r="C17" s="20">
        <v>300</v>
      </c>
      <c r="D17" s="21">
        <f>[1]Transactions!$BD328</f>
        <v>0</v>
      </c>
      <c r="E17" s="20">
        <f t="shared" si="1"/>
        <v>0</v>
      </c>
      <c r="F17" s="21">
        <f>[1]Transactions!$BD381</f>
        <v>0</v>
      </c>
      <c r="G17" s="20"/>
      <c r="H17" s="23">
        <f t="shared" si="2"/>
        <v>-300</v>
      </c>
    </row>
    <row r="18" spans="1:8" x14ac:dyDescent="0.25">
      <c r="A18" s="19"/>
      <c r="B18" t="s">
        <v>22</v>
      </c>
      <c r="C18" s="20">
        <v>0</v>
      </c>
      <c r="D18" s="21">
        <f>[1]Transactions!$BE328</f>
        <v>0</v>
      </c>
      <c r="E18" s="20">
        <f t="shared" si="1"/>
        <v>0</v>
      </c>
      <c r="F18" s="21">
        <f>[1]Transactions!$BE381</f>
        <v>0</v>
      </c>
      <c r="G18" s="20"/>
      <c r="H18" s="23">
        <f t="shared" si="2"/>
        <v>0</v>
      </c>
    </row>
    <row r="19" spans="1:8" x14ac:dyDescent="0.25">
      <c r="A19" s="19"/>
      <c r="B19" t="s">
        <v>23</v>
      </c>
      <c r="C19" s="20">
        <v>250</v>
      </c>
      <c r="D19" s="21">
        <f>[1]Transactions!$BF328</f>
        <v>655.91</v>
      </c>
      <c r="E19" s="20">
        <f t="shared" si="1"/>
        <v>137.79999999999995</v>
      </c>
      <c r="F19" s="21">
        <f>[1]Transactions!$BF381</f>
        <v>793.70999999999992</v>
      </c>
      <c r="G19" s="20"/>
      <c r="H19" s="23">
        <f t="shared" si="2"/>
        <v>543.70999999999992</v>
      </c>
    </row>
    <row r="20" spans="1:8" x14ac:dyDescent="0.25">
      <c r="A20" s="19"/>
      <c r="B20" t="s">
        <v>24</v>
      </c>
      <c r="C20" s="20">
        <v>0</v>
      </c>
      <c r="D20" s="21">
        <f>[1]Transactions!$BG328</f>
        <v>0</v>
      </c>
      <c r="E20" s="20">
        <f t="shared" si="1"/>
        <v>0</v>
      </c>
      <c r="F20" s="21">
        <f>[1]Transactions!$BG381</f>
        <v>0</v>
      </c>
      <c r="G20" s="20"/>
      <c r="H20" s="23">
        <f t="shared" si="2"/>
        <v>0</v>
      </c>
    </row>
    <row r="21" spans="1:8" x14ac:dyDescent="0.25">
      <c r="A21" s="19"/>
      <c r="B21" t="s">
        <v>25</v>
      </c>
      <c r="C21" s="20">
        <f>'[1]2022 Budget Proposal'!F20</f>
        <v>0</v>
      </c>
      <c r="D21" s="21">
        <f>[1]Transactions!$BH328</f>
        <v>0</v>
      </c>
      <c r="E21" s="20">
        <f t="shared" si="1"/>
        <v>0</v>
      </c>
      <c r="F21" s="21">
        <f>[1]Transactions!$BH381</f>
        <v>0</v>
      </c>
      <c r="G21" s="20"/>
      <c r="H21" s="23">
        <f t="shared" si="2"/>
        <v>0</v>
      </c>
    </row>
    <row r="22" spans="1:8" x14ac:dyDescent="0.25">
      <c r="A22" s="19"/>
      <c r="B22" t="s">
        <v>26</v>
      </c>
      <c r="C22" s="20">
        <v>750</v>
      </c>
      <c r="D22" s="21">
        <f>[1]Transactions!$BI328</f>
        <v>446.04</v>
      </c>
      <c r="E22" s="20">
        <f t="shared" si="1"/>
        <v>50</v>
      </c>
      <c r="F22" s="21">
        <f>[1]Transactions!$BI381</f>
        <v>496.04</v>
      </c>
      <c r="G22" s="20"/>
      <c r="H22" s="23">
        <f t="shared" si="2"/>
        <v>-253.95999999999998</v>
      </c>
    </row>
    <row r="23" spans="1:8" x14ac:dyDescent="0.25">
      <c r="A23" s="19"/>
      <c r="B23" t="s">
        <v>27</v>
      </c>
      <c r="C23" s="20">
        <v>400</v>
      </c>
      <c r="D23" s="21">
        <f>[1]Transactions!$BJ328</f>
        <v>320.28999999999996</v>
      </c>
      <c r="E23" s="20">
        <f t="shared" si="1"/>
        <v>0</v>
      </c>
      <c r="F23" s="21">
        <f>[1]Transactions!$BJ381</f>
        <v>320.28999999999996</v>
      </c>
      <c r="G23" s="20"/>
      <c r="H23" s="23">
        <f t="shared" si="2"/>
        <v>-79.710000000000036</v>
      </c>
    </row>
    <row r="24" spans="1:8" x14ac:dyDescent="0.25">
      <c r="A24" s="19"/>
      <c r="B24" t="s">
        <v>28</v>
      </c>
      <c r="C24" s="20">
        <v>250</v>
      </c>
      <c r="D24" s="21">
        <f>[1]Transactions!$BK328</f>
        <v>0</v>
      </c>
      <c r="E24" s="20">
        <f t="shared" si="1"/>
        <v>0</v>
      </c>
      <c r="F24" s="21">
        <f>[1]Transactions!$BK381</f>
        <v>0</v>
      </c>
      <c r="G24" s="20"/>
      <c r="H24" s="23">
        <f t="shared" si="2"/>
        <v>-250</v>
      </c>
    </row>
    <row r="25" spans="1:8" x14ac:dyDescent="0.25">
      <c r="A25" s="19"/>
      <c r="B25" t="s">
        <v>29</v>
      </c>
      <c r="C25" s="20">
        <f>2500-500</f>
        <v>2000</v>
      </c>
      <c r="D25" s="21">
        <f>[1]Transactions!$BL328</f>
        <v>0</v>
      </c>
      <c r="E25" s="20">
        <f t="shared" si="1"/>
        <v>2000</v>
      </c>
      <c r="F25" s="21">
        <f>[1]Transactions!$BL381</f>
        <v>2000</v>
      </c>
      <c r="G25" s="20"/>
      <c r="H25" s="23">
        <f t="shared" si="2"/>
        <v>0</v>
      </c>
    </row>
    <row r="26" spans="1:8" x14ac:dyDescent="0.25">
      <c r="A26" s="19"/>
      <c r="B26" t="s">
        <v>30</v>
      </c>
      <c r="C26" s="20">
        <v>0</v>
      </c>
      <c r="D26" s="21">
        <f>[1]Transactions!$BM328</f>
        <v>0</v>
      </c>
      <c r="E26" s="20">
        <f t="shared" si="1"/>
        <v>297.5</v>
      </c>
      <c r="F26" s="21">
        <f>[1]Transactions!$BM381</f>
        <v>297.5</v>
      </c>
      <c r="G26" s="20"/>
      <c r="H26" s="23">
        <f t="shared" si="2"/>
        <v>297.5</v>
      </c>
    </row>
    <row r="27" spans="1:8" x14ac:dyDescent="0.25">
      <c r="A27" s="19"/>
      <c r="B27" t="s">
        <v>31</v>
      </c>
      <c r="C27" s="20">
        <v>5000</v>
      </c>
      <c r="D27" s="21">
        <f>[1]Transactions!$BN328</f>
        <v>3645.9100000000003</v>
      </c>
      <c r="E27" s="20">
        <f t="shared" si="1"/>
        <v>1130.9999999999995</v>
      </c>
      <c r="F27" s="21">
        <f>[1]Transactions!$BN381</f>
        <v>4776.91</v>
      </c>
      <c r="G27" s="20"/>
      <c r="H27" s="23">
        <f t="shared" si="2"/>
        <v>-223.09000000000015</v>
      </c>
    </row>
    <row r="28" spans="1:8" x14ac:dyDescent="0.25">
      <c r="A28" s="19"/>
      <c r="B28" t="s">
        <v>32</v>
      </c>
      <c r="C28" s="20">
        <v>250</v>
      </c>
      <c r="D28" s="21">
        <f>[1]Transactions!$BO328</f>
        <v>0</v>
      </c>
      <c r="E28" s="20">
        <f t="shared" si="1"/>
        <v>0</v>
      </c>
      <c r="F28" s="21">
        <f>[1]Transactions!$BO381</f>
        <v>0</v>
      </c>
      <c r="G28" s="20"/>
      <c r="H28" s="23">
        <f t="shared" si="2"/>
        <v>-250</v>
      </c>
    </row>
    <row r="29" spans="1:8" x14ac:dyDescent="0.25">
      <c r="A29" s="19"/>
      <c r="B29" t="s">
        <v>33</v>
      </c>
      <c r="C29" s="20">
        <v>75</v>
      </c>
      <c r="D29" s="21">
        <f>[1]Transactions!$BP297</f>
        <v>97.19</v>
      </c>
      <c r="E29" s="20">
        <f t="shared" si="1"/>
        <v>0</v>
      </c>
      <c r="F29" s="21">
        <f>[1]Transactions!$BP381</f>
        <v>97.19</v>
      </c>
      <c r="G29" s="20"/>
      <c r="H29" s="23">
        <f t="shared" si="2"/>
        <v>22.189999999999998</v>
      </c>
    </row>
    <row r="30" spans="1:8" x14ac:dyDescent="0.25">
      <c r="A30" s="19"/>
      <c r="B30" s="33" t="s">
        <v>34</v>
      </c>
      <c r="C30" s="20">
        <v>1501</v>
      </c>
      <c r="D30" s="21">
        <f>[1]Transactions!$BQ297</f>
        <v>0</v>
      </c>
      <c r="E30" s="20">
        <f t="shared" si="1"/>
        <v>1164</v>
      </c>
      <c r="F30" s="21">
        <f>[1]Transactions!$BQ381</f>
        <v>1164</v>
      </c>
      <c r="G30" s="20"/>
      <c r="H30" s="23">
        <f t="shared" si="2"/>
        <v>-337</v>
      </c>
    </row>
    <row r="31" spans="1:8" x14ac:dyDescent="0.25">
      <c r="A31" s="19"/>
      <c r="B31" t="s">
        <v>35</v>
      </c>
      <c r="C31" s="20">
        <v>110</v>
      </c>
      <c r="D31" s="21">
        <f>[1]Transactions!$BR328</f>
        <v>100</v>
      </c>
      <c r="E31" s="20">
        <f t="shared" si="1"/>
        <v>0</v>
      </c>
      <c r="F31" s="21">
        <f>[1]Transactions!$BR381</f>
        <v>100</v>
      </c>
      <c r="G31" s="20"/>
      <c r="H31" s="23">
        <f t="shared" si="2"/>
        <v>-10</v>
      </c>
    </row>
    <row r="32" spans="1:8" x14ac:dyDescent="0.25">
      <c r="A32" s="19"/>
      <c r="B32" t="s">
        <v>36</v>
      </c>
      <c r="C32" s="20">
        <v>100</v>
      </c>
      <c r="D32" s="21">
        <f>[1]Transactions!$BS328</f>
        <v>0</v>
      </c>
      <c r="E32" s="20">
        <f t="shared" si="1"/>
        <v>0</v>
      </c>
      <c r="F32" s="21">
        <f>[1]Transactions!$BS381</f>
        <v>0</v>
      </c>
      <c r="G32" s="20"/>
      <c r="H32" s="23">
        <f t="shared" si="2"/>
        <v>-100</v>
      </c>
    </row>
    <row r="33" spans="1:8" x14ac:dyDescent="0.25">
      <c r="A33" s="19"/>
      <c r="B33" t="s">
        <v>37</v>
      </c>
      <c r="C33" s="20">
        <v>150</v>
      </c>
      <c r="D33" s="21">
        <f>[1]Transactions!$BT328</f>
        <v>0</v>
      </c>
      <c r="E33" s="20">
        <f t="shared" si="1"/>
        <v>0</v>
      </c>
      <c r="F33" s="21">
        <f>[1]Transactions!$BT381</f>
        <v>0</v>
      </c>
      <c r="G33" s="20"/>
      <c r="H33" s="23">
        <f t="shared" si="2"/>
        <v>-150</v>
      </c>
    </row>
    <row r="34" spans="1:8" x14ac:dyDescent="0.25">
      <c r="A34" s="19"/>
      <c r="B34" t="s">
        <v>38</v>
      </c>
      <c r="C34" s="20">
        <f>'[1]2022 Budget Proposal'!F32</f>
        <v>0</v>
      </c>
      <c r="D34" s="21">
        <f>[1]Transactions!$BY328</f>
        <v>0</v>
      </c>
      <c r="E34" s="20">
        <f t="shared" si="1"/>
        <v>0</v>
      </c>
      <c r="F34" s="21">
        <f>[1]Transactions!$BY381</f>
        <v>0</v>
      </c>
      <c r="G34" s="20"/>
      <c r="H34" s="23">
        <f t="shared" si="2"/>
        <v>0</v>
      </c>
    </row>
    <row r="35" spans="1:8" x14ac:dyDescent="0.25">
      <c r="A35" s="17" t="s">
        <v>39</v>
      </c>
      <c r="C35" s="20"/>
      <c r="D35" s="21"/>
      <c r="E35" s="20"/>
      <c r="F35" s="21" t="s">
        <v>40</v>
      </c>
      <c r="G35" s="20"/>
      <c r="H35" s="34"/>
    </row>
    <row r="36" spans="1:8" x14ac:dyDescent="0.25">
      <c r="A36" s="19"/>
      <c r="B36" t="s">
        <v>41</v>
      </c>
      <c r="C36" s="20">
        <f>625+275</f>
        <v>900</v>
      </c>
      <c r="D36" s="21">
        <f>[1]Transactions!$BU328</f>
        <v>1108.54</v>
      </c>
      <c r="E36" s="20">
        <f>F36-D36</f>
        <v>0</v>
      </c>
      <c r="F36" s="21">
        <f>[1]Transactions!$BU381</f>
        <v>1108.54</v>
      </c>
      <c r="G36" s="20"/>
      <c r="H36" s="23">
        <f t="shared" si="2"/>
        <v>208.53999999999996</v>
      </c>
    </row>
    <row r="37" spans="1:8" x14ac:dyDescent="0.25">
      <c r="A37" s="19"/>
      <c r="B37" s="24" t="s">
        <v>42</v>
      </c>
      <c r="C37" s="20">
        <f>800+500-500</f>
        <v>800</v>
      </c>
      <c r="D37" s="21">
        <f>[1]Transactions!$BV328</f>
        <v>572.05999999999995</v>
      </c>
      <c r="E37" s="20">
        <f>F37-D37</f>
        <v>0</v>
      </c>
      <c r="F37" s="21">
        <f>[1]Transactions!$BV381</f>
        <v>572.05999999999995</v>
      </c>
      <c r="G37" s="20"/>
      <c r="H37" s="23">
        <f t="shared" si="2"/>
        <v>-227.94000000000005</v>
      </c>
    </row>
    <row r="38" spans="1:8" x14ac:dyDescent="0.25">
      <c r="A38" s="19"/>
      <c r="B38" t="s">
        <v>43</v>
      </c>
      <c r="C38" s="20">
        <f>600+150</f>
        <v>750</v>
      </c>
      <c r="D38" s="21">
        <f>[1]Transactions!$BW328</f>
        <v>378</v>
      </c>
      <c r="E38" s="20">
        <f>F38-D38</f>
        <v>0</v>
      </c>
      <c r="F38" s="21">
        <f>[1]Transactions!$BW381</f>
        <v>378</v>
      </c>
      <c r="G38" s="20"/>
      <c r="H38" s="23">
        <f t="shared" si="2"/>
        <v>-372</v>
      </c>
    </row>
    <row r="39" spans="1:8" x14ac:dyDescent="0.25">
      <c r="A39" s="19"/>
      <c r="B39" t="s">
        <v>44</v>
      </c>
      <c r="C39" s="20">
        <f>3000+75</f>
        <v>3075</v>
      </c>
      <c r="D39" s="21">
        <f>[1]Transactions!$BX328</f>
        <v>0</v>
      </c>
      <c r="E39" s="20">
        <f>F39-D39</f>
        <v>4427</v>
      </c>
      <c r="F39" s="21">
        <f>[1]Transactions!$BX381</f>
        <v>4427</v>
      </c>
      <c r="G39" s="20"/>
      <c r="H39" s="23">
        <f t="shared" si="2"/>
        <v>1352</v>
      </c>
    </row>
    <row r="40" spans="1:8" ht="15.75" thickBot="1" x14ac:dyDescent="0.3">
      <c r="A40" s="35"/>
      <c r="B40" s="36" t="s">
        <v>45</v>
      </c>
      <c r="C40" s="37">
        <f t="shared" ref="C40:H40" si="3">SUM(C13:C39)</f>
        <v>18656</v>
      </c>
      <c r="D40" s="38">
        <f t="shared" si="3"/>
        <v>8285.2199999999993</v>
      </c>
      <c r="E40" s="37">
        <f t="shared" si="3"/>
        <v>9246.08</v>
      </c>
      <c r="F40" s="37">
        <f t="shared" si="3"/>
        <v>17531.300000000003</v>
      </c>
      <c r="G40" s="37">
        <f t="shared" si="3"/>
        <v>0</v>
      </c>
      <c r="H40" s="39">
        <f t="shared" si="3"/>
        <v>-1124.7000000000003</v>
      </c>
    </row>
    <row r="41" spans="1:8" ht="15.75" thickBot="1" x14ac:dyDescent="0.3">
      <c r="A41" s="40" t="s">
        <v>46</v>
      </c>
      <c r="B41" s="41"/>
      <c r="C41" s="42">
        <f t="shared" ref="C41:H41" si="4">C11-C40</f>
        <v>0</v>
      </c>
      <c r="D41" s="43">
        <f>D11-D40</f>
        <v>9596.1099999999988</v>
      </c>
      <c r="E41" s="42">
        <f t="shared" si="4"/>
        <v>-8893.2099999999991</v>
      </c>
      <c r="F41" s="42">
        <f t="shared" si="4"/>
        <v>702.89999999999782</v>
      </c>
      <c r="G41" s="42">
        <f t="shared" si="4"/>
        <v>8300</v>
      </c>
      <c r="H41" s="44">
        <f t="shared" si="4"/>
        <v>702.90000000000032</v>
      </c>
    </row>
  </sheetData>
  <mergeCells count="4">
    <mergeCell ref="A1:H1"/>
    <mergeCell ref="A2:H2"/>
    <mergeCell ref="A3:H3"/>
    <mergeCell ref="A41:B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F3794-83C5-4C71-BE18-F5843C003EA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27EF3-2EF2-437C-A57B-04B52401513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dcooper8@optonline.net</dc:creator>
  <cp:lastModifiedBy>dcooper8@optonline.net</cp:lastModifiedBy>
  <dcterms:created xsi:type="dcterms:W3CDTF">2025-01-13T14:08:11Z</dcterms:created>
  <dcterms:modified xsi:type="dcterms:W3CDTF">2025-01-13T14:11:30Z</dcterms:modified>
</cp:coreProperties>
</file>